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9405" windowHeight="7650" tabRatio="706" firstSheet="1" activeTab="1"/>
  </bookViews>
  <sheets>
    <sheet name="Valgchart ej Braess" sheetId="1" r:id="rId1"/>
    <sheet name="Grunddata ej Braess" sheetId="2" r:id="rId2"/>
    <sheet name="Valgchart Braess" sheetId="3" r:id="rId3"/>
    <sheet name="Grunddata Braess" sheetId="4" r:id="rId4"/>
    <sheet name="Deltageres valgchart" sheetId="5" r:id="rId5"/>
    <sheet name="Grunddata Deltagere" sheetId="6" r:id="rId6"/>
    <sheet name="VejNet" sheetId="7" r:id="rId7"/>
  </sheets>
  <definedNames/>
  <calcPr fullCalcOnLoad="1"/>
</workbook>
</file>

<file path=xl/sharedStrings.xml><?xml version="1.0" encoding="utf-8"?>
<sst xmlns="http://schemas.openxmlformats.org/spreadsheetml/2006/main" count="74" uniqueCount="25">
  <si>
    <t>Vej</t>
  </si>
  <si>
    <t>A</t>
  </si>
  <si>
    <t>B</t>
  </si>
  <si>
    <t>C</t>
  </si>
  <si>
    <t>D</t>
  </si>
  <si>
    <t>E</t>
  </si>
  <si>
    <t>Tid 0</t>
  </si>
  <si>
    <t>Kapacitet</t>
  </si>
  <si>
    <t>Trafik</t>
  </si>
  <si>
    <t>Split</t>
  </si>
  <si>
    <t>Rute A-D</t>
  </si>
  <si>
    <t>Rute B-C-D</t>
  </si>
  <si>
    <t>Rute B-E</t>
  </si>
  <si>
    <t>Samlet</t>
  </si>
  <si>
    <t>Rutevalg</t>
  </si>
  <si>
    <t>Tid</t>
  </si>
  <si>
    <t>Alfa</t>
  </si>
  <si>
    <t>Beta</t>
  </si>
  <si>
    <t>Samlet tid</t>
  </si>
  <si>
    <t>Split (%)</t>
  </si>
  <si>
    <t>Split (pers)</t>
  </si>
  <si>
    <t>RUTE A-D</t>
  </si>
  <si>
    <t>RUTE B-C-D</t>
  </si>
  <si>
    <t>RUTE B-E</t>
  </si>
  <si>
    <t>REJSETID I MIN.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</si>
</sst>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color indexed="16"/>
      <name val="Arial"/>
      <family val="0"/>
    </font>
    <font>
      <b/>
      <sz val="14"/>
      <color indexed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2" fontId="0" fillId="0" borderId="9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2" fillId="0" borderId="2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6" fontId="0" fillId="0" borderId="7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11" xfId="0" applyNumberForma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6" fontId="8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Valg ej Braess</a:t>
            </a:r>
          </a:p>
        </c:rich>
      </c:tx>
      <c:layout>
        <c:manualLayout>
          <c:xMode val="factor"/>
          <c:yMode val="factor"/>
          <c:x val="-0.03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325"/>
          <c:w val="0.829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'Grunddata ej Braess'!$G$3</c:f>
              <c:strCache>
                <c:ptCount val="1"/>
                <c:pt idx="0">
                  <c:v>Samlet tid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Braess'!$H$3:$W$3</c:f>
              <c:numCache>
                <c:ptCount val="16"/>
                <c:pt idx="0">
                  <c:v>63.77</c:v>
                </c:pt>
                <c:pt idx="1">
                  <c:v>56.2922827</c:v>
                </c:pt>
                <c:pt idx="2">
                  <c:v>52.16628505155422</c:v>
                </c:pt>
                <c:pt idx="3">
                  <c:v>49.03383746</c:v>
                </c:pt>
                <c:pt idx="4">
                  <c:v>47.466520748646055</c:v>
                </c:pt>
                <c:pt idx="5">
                  <c:v>47.256868972351484</c:v>
                </c:pt>
                <c:pt idx="6">
                  <c:v>47.45232498643255</c:v>
                </c:pt>
                <c:pt idx="7">
                  <c:v>49.21898622547951</c:v>
                </c:pt>
                <c:pt idx="8">
                  <c:v>53.251111214171075</c:v>
                </c:pt>
                <c:pt idx="9">
                  <c:v>60.307302110239846</c:v>
                </c:pt>
                <c:pt idx="10">
                  <c:v>62.1684871520704</c:v>
                </c:pt>
                <c:pt idx="11">
                  <c:v>62.75988461881668</c:v>
                </c:pt>
                <c:pt idx="12">
                  <c:v>63.16287358497857</c:v>
                </c:pt>
                <c:pt idx="13">
                  <c:v>65.28562035243638</c:v>
                </c:pt>
                <c:pt idx="14">
                  <c:v>71.43728119385106</c:v>
                </c:pt>
                <c:pt idx="15">
                  <c:v>87.99901558068694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'Grunddata ej Braess'!$G$4</c:f>
              <c:strCache>
                <c:ptCount val="1"/>
                <c:pt idx="0">
                  <c:v>Rute A-D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Braess'!$H$4:$W$4</c:f>
              <c:numCache>
                <c:ptCount val="16"/>
                <c:pt idx="0">
                  <c:v>63.77</c:v>
                </c:pt>
                <c:pt idx="1">
                  <c:v>59.558081</c:v>
                </c:pt>
                <c:pt idx="2">
                  <c:v>57.75649620962851</c:v>
                </c:pt>
                <c:pt idx="3">
                  <c:v>56.43109220000001</c:v>
                </c:pt>
                <c:pt idx="4">
                  <c:v>56.11305082046147</c:v>
                </c:pt>
                <c:pt idx="5">
                  <c:v>56.278113015414824</c:v>
                </c:pt>
                <c:pt idx="6">
                  <c:v>56.63488332428837</c:v>
                </c:pt>
                <c:pt idx="7">
                  <c:v>57.863350390924694</c:v>
                </c:pt>
                <c:pt idx="8">
                  <c:v>59.69946212598299</c:v>
                </c:pt>
                <c:pt idx="9">
                  <c:v>62.078478061244354</c:v>
                </c:pt>
                <c:pt idx="10">
                  <c:v>62.61614375072</c:v>
                </c:pt>
                <c:pt idx="11">
                  <c:v>62.7814055849753</c:v>
                </c:pt>
                <c:pt idx="12">
                  <c:v>62.8925946994637</c:v>
                </c:pt>
                <c:pt idx="13">
                  <c:v>63.460708785100735</c:v>
                </c:pt>
                <c:pt idx="14">
                  <c:v>64.96990715465844</c:v>
                </c:pt>
                <c:pt idx="15">
                  <c:v>68.37750779034347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'Grunddata ej Braess'!$G$5</c:f>
              <c:strCache>
                <c:ptCount val="1"/>
                <c:pt idx="0">
                  <c:v>Rute B-C-D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Braess'!$H$5:$W$5</c:f>
              <c:numCache>
                <c:ptCount val="16"/>
                <c:pt idx="0">
                  <c:v>26.296</c:v>
                </c:pt>
                <c:pt idx="1">
                  <c:v>26.900098</c:v>
                </c:pt>
                <c:pt idx="2">
                  <c:v>29.805440419257028</c:v>
                </c:pt>
                <c:pt idx="3">
                  <c:v>31.773576400000003</c:v>
                </c:pt>
                <c:pt idx="4">
                  <c:v>34.49672564092294</c:v>
                </c:pt>
                <c:pt idx="5">
                  <c:v>36.23090403082963</c:v>
                </c:pt>
                <c:pt idx="6">
                  <c:v>38.269766648576734</c:v>
                </c:pt>
                <c:pt idx="7">
                  <c:v>43.45607678184938</c:v>
                </c:pt>
                <c:pt idx="8">
                  <c:v>50.48753225196597</c:v>
                </c:pt>
                <c:pt idx="9">
                  <c:v>59.864508122488715</c:v>
                </c:pt>
                <c:pt idx="10">
                  <c:v>62.07022106944</c:v>
                </c:pt>
                <c:pt idx="11">
                  <c:v>62.75535114652661</c:v>
                </c:pt>
                <c:pt idx="12">
                  <c:v>63.2182319109274</c:v>
                </c:pt>
                <c:pt idx="13">
                  <c:v>65.6076635702015</c:v>
                </c:pt>
                <c:pt idx="14">
                  <c:v>72.1558783093169</c:v>
                </c:pt>
                <c:pt idx="15">
                  <c:v>87.99901558068694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'Grunddata ej Braess'!$G$6</c:f>
              <c:strCache>
                <c:ptCount val="1"/>
                <c:pt idx="0">
                  <c:v>Rute B-E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ej Braess'!$H$2:$W$2</c:f>
              <c:numCach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82</c:v>
                </c:pt>
                <c:pt idx="11">
                  <c:v>82.6</c:v>
                </c:pt>
                <c:pt idx="12">
                  <c:v>83</c:v>
                </c:pt>
                <c:pt idx="13">
                  <c:v>85</c:v>
                </c:pt>
                <c:pt idx="14">
                  <c:v>90</c:v>
                </c:pt>
                <c:pt idx="15">
                  <c:v>100</c:v>
                </c:pt>
              </c:numCache>
            </c:numRef>
          </c:xVal>
          <c:yVal>
            <c:numRef>
              <c:f>'Grunddata ej Braess'!$H$6:$W$6</c:f>
              <c:numCache>
                <c:ptCount val="16"/>
                <c:pt idx="0">
                  <c:v>63.77</c:v>
                </c:pt>
                <c:pt idx="1">
                  <c:v>59.558081</c:v>
                </c:pt>
                <c:pt idx="2">
                  <c:v>57.75649620962851</c:v>
                </c:pt>
                <c:pt idx="3">
                  <c:v>56.43109220000001</c:v>
                </c:pt>
                <c:pt idx="4">
                  <c:v>56.11305082046147</c:v>
                </c:pt>
                <c:pt idx="5">
                  <c:v>56.278113015414824</c:v>
                </c:pt>
                <c:pt idx="6">
                  <c:v>56.63488332428837</c:v>
                </c:pt>
                <c:pt idx="7">
                  <c:v>57.863350390924694</c:v>
                </c:pt>
                <c:pt idx="8">
                  <c:v>59.69946212598299</c:v>
                </c:pt>
                <c:pt idx="9">
                  <c:v>62.078478061244354</c:v>
                </c:pt>
                <c:pt idx="10">
                  <c:v>62.61614375072</c:v>
                </c:pt>
                <c:pt idx="11">
                  <c:v>62.7814055849753</c:v>
                </c:pt>
                <c:pt idx="12">
                  <c:v>62.8925946994637</c:v>
                </c:pt>
                <c:pt idx="13">
                  <c:v>63.460708785100735</c:v>
                </c:pt>
                <c:pt idx="14">
                  <c:v>64.96990715465844</c:v>
                </c:pt>
                <c:pt idx="15">
                  <c:v>68.37750779034347</c:v>
                </c:pt>
              </c:numCache>
            </c:numRef>
          </c:yVal>
          <c:smooth val="0"/>
        </c:ser>
        <c:axId val="27012199"/>
        <c:axId val="41783200"/>
      </c:scatterChart>
      <c:valAx>
        <c:axId val="270121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Andel rute B-C-D</a:t>
                </a:r>
              </a:p>
            </c:rich>
          </c:tx>
          <c:layout>
            <c:manualLayout>
              <c:xMode val="factor"/>
              <c:yMode val="factor"/>
              <c:x val="0.002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783200"/>
        <c:crosses val="autoZero"/>
        <c:crossBetween val="midCat"/>
        <c:dispUnits/>
      </c:valAx>
      <c:valAx>
        <c:axId val="4178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Rejsetid (min)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0121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Split mellem ruter</a:t>
            </a:r>
          </a:p>
        </c:rich>
      </c:tx>
      <c:layout>
        <c:manualLayout>
          <c:xMode val="factor"/>
          <c:yMode val="factor"/>
          <c:x val="-0.058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3"/>
          <c:w val="0.8405"/>
          <c:h val="0.8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'Grunddata Braess'!$G$3</c:f>
              <c:strCache>
                <c:ptCount val="1"/>
                <c:pt idx="0">
                  <c:v>Samlet tid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Braess'!$H$3:$Y$3</c:f>
              <c:numCache>
                <c:ptCount val="18"/>
                <c:pt idx="0">
                  <c:v>66.4025</c:v>
                </c:pt>
                <c:pt idx="1">
                  <c:v>60.53195027499999</c:v>
                </c:pt>
                <c:pt idx="2">
                  <c:v>57.47114880000001</c:v>
                </c:pt>
                <c:pt idx="3">
                  <c:v>56.90083251953125</c:v>
                </c:pt>
                <c:pt idx="4">
                  <c:v>56.84617889983175</c:v>
                </c:pt>
                <c:pt idx="5">
                  <c:v>56.949454325</c:v>
                </c:pt>
                <c:pt idx="6">
                  <c:v>57.62024345859375</c:v>
                </c:pt>
                <c:pt idx="7">
                  <c:v>58.9324216</c:v>
                </c:pt>
                <c:pt idx="8">
                  <c:v>63.641484375</c:v>
                </c:pt>
                <c:pt idx="9">
                  <c:v>71.57363840000001</c:v>
                </c:pt>
                <c:pt idx="10">
                  <c:v>72.19787242140995</c:v>
                </c:pt>
                <c:pt idx="11">
                  <c:v>72.57196181784026</c:v>
                </c:pt>
                <c:pt idx="12">
                  <c:v>73.611139319688</c:v>
                </c:pt>
                <c:pt idx="13">
                  <c:v>76.98387865078126</c:v>
                </c:pt>
                <c:pt idx="14">
                  <c:v>83.521124425</c:v>
                </c:pt>
                <c:pt idx="15">
                  <c:v>100.59111120000006</c:v>
                </c:pt>
                <c:pt idx="16">
                  <c:v>124.225378475</c:v>
                </c:pt>
                <c:pt idx="17">
                  <c:v>156.22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'Grunddata Braess'!$G$4</c:f>
              <c:strCache>
                <c:ptCount val="1"/>
                <c:pt idx="0">
                  <c:v>Rute A-D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Braess'!$H$4:$Y$4</c:f>
              <c:numCache>
                <c:ptCount val="18"/>
                <c:pt idx="0">
                  <c:v>66.4025</c:v>
                </c:pt>
                <c:pt idx="1">
                  <c:v>63.41232425</c:v>
                </c:pt>
                <c:pt idx="2">
                  <c:v>62.177216</c:v>
                </c:pt>
                <c:pt idx="3">
                  <c:v>62.160916015625</c:v>
                </c:pt>
                <c:pt idx="4">
                  <c:v>62.260462132025</c:v>
                </c:pt>
                <c:pt idx="5">
                  <c:v>62.52002825</c:v>
                </c:pt>
                <c:pt idx="6">
                  <c:v>63.238560265625</c:v>
                </c:pt>
                <c:pt idx="7">
                  <c:v>64.30297999999999</c:v>
                </c:pt>
                <c:pt idx="8">
                  <c:v>67.42765625</c:v>
                </c:pt>
                <c:pt idx="9">
                  <c:v>71.835008</c:v>
                </c:pt>
                <c:pt idx="10">
                  <c:v>72.15495534830279</c:v>
                </c:pt>
                <c:pt idx="11">
                  <c:v>72.34519152402501</c:v>
                </c:pt>
                <c:pt idx="12">
                  <c:v>72.86797446439999</c:v>
                </c:pt>
                <c:pt idx="13">
                  <c:v>74.51199851562501</c:v>
                </c:pt>
                <c:pt idx="14">
                  <c:v>77.50535225</c:v>
                </c:pt>
                <c:pt idx="15">
                  <c:v>84.45837200000003</c:v>
                </c:pt>
                <c:pt idx="16">
                  <c:v>92.75311625</c:v>
                </c:pt>
                <c:pt idx="17">
                  <c:v>102.48800000000001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'Grunddata Braess'!$G$5</c:f>
              <c:strCache>
                <c:ptCount val="1"/>
                <c:pt idx="0">
                  <c:v>Rute B-C-D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Braess'!$H$5:$Y$5</c:f>
              <c:numCache>
                <c:ptCount val="18"/>
                <c:pt idx="0">
                  <c:v>31.561000000000007</c:v>
                </c:pt>
                <c:pt idx="1">
                  <c:v>34.60858449999999</c:v>
                </c:pt>
                <c:pt idx="2">
                  <c:v>38.64688000000001</c:v>
                </c:pt>
                <c:pt idx="3">
                  <c:v>41.12058203125</c:v>
                </c:pt>
                <c:pt idx="4">
                  <c:v>42.20756127205</c:v>
                </c:pt>
                <c:pt idx="5">
                  <c:v>43.9514485</c:v>
                </c:pt>
                <c:pt idx="6">
                  <c:v>47.18622653125</c:v>
                </c:pt>
                <c:pt idx="7">
                  <c:v>50.876584</c:v>
                </c:pt>
                <c:pt idx="8">
                  <c:v>59.8553125</c:v>
                </c:pt>
                <c:pt idx="9">
                  <c:v>71.399392</c:v>
                </c:pt>
                <c:pt idx="10">
                  <c:v>72.22574055877146</c:v>
                </c:pt>
                <c:pt idx="11">
                  <c:v>72.71694610405001</c:v>
                </c:pt>
                <c:pt idx="12">
                  <c:v>74.06662745679999</c:v>
                </c:pt>
                <c:pt idx="13">
                  <c:v>78.31489103125003</c:v>
                </c:pt>
                <c:pt idx="14">
                  <c:v>86.0993125</c:v>
                </c:pt>
                <c:pt idx="15">
                  <c:v>104.62429600000004</c:v>
                </c:pt>
                <c:pt idx="16">
                  <c:v>127.7222965</c:v>
                </c:pt>
                <c:pt idx="17">
                  <c:v>156.22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'Grunddata Braess'!$G$6</c:f>
              <c:strCache>
                <c:ptCount val="1"/>
                <c:pt idx="0">
                  <c:v>Rute B-E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Braess'!$H$2:$Y$2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27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60.63</c:v>
                </c:pt>
                <c:pt idx="11">
                  <c:v>61</c:v>
                </c:pt>
                <c:pt idx="12">
                  <c:v>62</c:v>
                </c:pt>
                <c:pt idx="13">
                  <c:v>65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</c:numCache>
            </c:numRef>
          </c:xVal>
          <c:yVal>
            <c:numRef>
              <c:f>'Grunddata Braess'!$H$6:$Y$6</c:f>
              <c:numCache>
                <c:ptCount val="18"/>
                <c:pt idx="0">
                  <c:v>66.4025</c:v>
                </c:pt>
                <c:pt idx="1">
                  <c:v>63.41232425</c:v>
                </c:pt>
                <c:pt idx="2">
                  <c:v>62.177216</c:v>
                </c:pt>
                <c:pt idx="3">
                  <c:v>62.160916015625</c:v>
                </c:pt>
                <c:pt idx="4">
                  <c:v>62.260462132025</c:v>
                </c:pt>
                <c:pt idx="5">
                  <c:v>62.52002825</c:v>
                </c:pt>
                <c:pt idx="6">
                  <c:v>63.238560265625</c:v>
                </c:pt>
                <c:pt idx="7">
                  <c:v>64.30297999999999</c:v>
                </c:pt>
                <c:pt idx="8">
                  <c:v>67.42765625</c:v>
                </c:pt>
                <c:pt idx="9">
                  <c:v>71.835008</c:v>
                </c:pt>
                <c:pt idx="10">
                  <c:v>72.15495534830279</c:v>
                </c:pt>
                <c:pt idx="11">
                  <c:v>72.34519152402501</c:v>
                </c:pt>
                <c:pt idx="12">
                  <c:v>72.86797446439999</c:v>
                </c:pt>
                <c:pt idx="13">
                  <c:v>74.51199851562501</c:v>
                </c:pt>
                <c:pt idx="14">
                  <c:v>77.50535225</c:v>
                </c:pt>
                <c:pt idx="15">
                  <c:v>84.45837200000003</c:v>
                </c:pt>
                <c:pt idx="16">
                  <c:v>92.75311625</c:v>
                </c:pt>
                <c:pt idx="17">
                  <c:v>102.48800000000001</c:v>
                </c:pt>
              </c:numCache>
            </c:numRef>
          </c:yVal>
          <c:smooth val="0"/>
        </c:ser>
        <c:axId val="40504481"/>
        <c:axId val="28996010"/>
      </c:scatterChart>
      <c:valAx>
        <c:axId val="405044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Andel på rute B-C-D (%)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 val="autoZero"/>
        <c:crossBetween val="midCat"/>
        <c:dispUnits/>
      </c:valAx>
      <c:valAx>
        <c:axId val="2899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Tid (min)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25"/>
          <c:y val="0.13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Deltageres split</a:t>
            </a:r>
          </a:p>
        </c:rich>
      </c:tx>
      <c:layout>
        <c:manualLayout>
          <c:xMode val="factor"/>
          <c:yMode val="factor"/>
          <c:x val="-0.012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6"/>
          <c:w val="0.84"/>
          <c:h val="0.84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'Grunddata Deltagere'!$H$3</c:f>
              <c:strCache>
                <c:ptCount val="1"/>
                <c:pt idx="0">
                  <c:v>Samlet tid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Deltagere'!$I$3:$Z$3</c:f>
              <c:numCache>
                <c:ptCount val="18"/>
                <c:pt idx="0">
                  <c:v>66.4025</c:v>
                </c:pt>
                <c:pt idx="1">
                  <c:v>84.96443529949697</c:v>
                </c:pt>
                <c:pt idx="2">
                  <c:v>61.819707361682674</c:v>
                </c:pt>
                <c:pt idx="3">
                  <c:v>63.24666666666666</c:v>
                </c:pt>
                <c:pt idx="4">
                  <c:v>63.232363968907165</c:v>
                </c:pt>
                <c:pt idx="5">
                  <c:v>68.34905349794238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'Grunddata Deltagere'!$H$4</c:f>
              <c:strCache>
                <c:ptCount val="1"/>
                <c:pt idx="0">
                  <c:v>Rute A-D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Deltagere'!$I$4:$Z$4</c:f>
              <c:numCache>
                <c:ptCount val="18"/>
                <c:pt idx="0">
                  <c:v>66.4025</c:v>
                </c:pt>
                <c:pt idx="1">
                  <c:v>73.16839506172838</c:v>
                </c:pt>
                <c:pt idx="2">
                  <c:v>73.15861728395062</c:v>
                </c:pt>
                <c:pt idx="3">
                  <c:v>55.512</c:v>
                </c:pt>
                <c:pt idx="4">
                  <c:v>63.383209876543205</c:v>
                </c:pt>
                <c:pt idx="5">
                  <c:v>74.08493827160493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'Grunddata Deltagere'!$H$5</c:f>
              <c:strCache>
                <c:ptCount val="1"/>
                <c:pt idx="0">
                  <c:v>Rute B-C-D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Deltagere'!$I$5:$Z$5</c:f>
              <c:numCache>
                <c:ptCount val="18"/>
                <c:pt idx="0">
                  <c:v>31.561000000000007</c:v>
                </c:pt>
                <c:pt idx="1">
                  <c:v>87.33999999999993</c:v>
                </c:pt>
                <c:pt idx="2">
                  <c:v>53.18</c:v>
                </c:pt>
                <c:pt idx="3">
                  <c:v>49.532</c:v>
                </c:pt>
                <c:pt idx="4">
                  <c:v>58.48962962962962</c:v>
                </c:pt>
                <c:pt idx="5">
                  <c:v>66.43886419753085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'Grunddata Deltagere'!$H$6</c:f>
              <c:strCache>
                <c:ptCount val="1"/>
                <c:pt idx="0">
                  <c:v>Rute B-E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'Grunddata Deltagere'!$I$2:$Z$2</c:f>
              <c:numCache>
                <c:ptCount val="18"/>
                <c:pt idx="0">
                  <c:v>0</c:v>
                </c:pt>
                <c:pt idx="1">
                  <c:v>70.37037037037037</c:v>
                </c:pt>
                <c:pt idx="2">
                  <c:v>40.74074074074074</c:v>
                </c:pt>
                <c:pt idx="3">
                  <c:v>33.33333333333333</c:v>
                </c:pt>
                <c:pt idx="4">
                  <c:v>48.148148148148145</c:v>
                </c:pt>
                <c:pt idx="5">
                  <c:v>55.55555555555556</c:v>
                </c:pt>
              </c:numCache>
            </c:numRef>
          </c:xVal>
          <c:yVal>
            <c:numRef>
              <c:f>'Grunddata Deltagere'!$I$6:$Z$6</c:f>
              <c:numCache>
                <c:ptCount val="18"/>
                <c:pt idx="0">
                  <c:v>66.4025</c:v>
                </c:pt>
                <c:pt idx="1">
                  <c:v>83.01491358024687</c:v>
                </c:pt>
                <c:pt idx="2">
                  <c:v>58.760987654320985</c:v>
                </c:pt>
                <c:pt idx="3">
                  <c:v>77.4</c:v>
                </c:pt>
                <c:pt idx="4">
                  <c:v>70.82617283950617</c:v>
                </c:pt>
                <c:pt idx="5">
                  <c:v>66.04938271604938</c:v>
                </c:pt>
              </c:numCache>
            </c:numRef>
          </c:yVal>
          <c:smooth val="0"/>
        </c:ser>
        <c:axId val="59637499"/>
        <c:axId val="66975444"/>
      </c:scatterChart>
      <c:valAx>
        <c:axId val="596374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Andel på rute B-C-D</a:t>
                </a:r>
              </a:p>
            </c:rich>
          </c:tx>
          <c:layout>
            <c:manualLayout>
              <c:xMode val="factor"/>
              <c:yMode val="factor"/>
              <c:x val="0"/>
              <c:y val="0.0992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975444"/>
        <c:crosses val="autoZero"/>
        <c:crossBetween val="midCat"/>
        <c:dispUnits/>
      </c:valAx>
      <c:valAx>
        <c:axId val="669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Rejsetid (min)</a:t>
                </a:r>
              </a:p>
            </c:rich>
          </c:tx>
          <c:layout>
            <c:manualLayout>
              <c:xMode val="factor"/>
              <c:yMode val="factor"/>
              <c:x val="0.000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37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4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13</xdr:row>
      <xdr:rowOff>219075</xdr:rowOff>
    </xdr:from>
    <xdr:to>
      <xdr:col>18</xdr:col>
      <xdr:colOff>323850</xdr:colOff>
      <xdr:row>20</xdr:row>
      <xdr:rowOff>76200</xdr:rowOff>
    </xdr:to>
    <xdr:sp>
      <xdr:nvSpPr>
        <xdr:cNvPr id="1" name="Line 19"/>
        <xdr:cNvSpPr>
          <a:spLocks/>
        </xdr:cNvSpPr>
      </xdr:nvSpPr>
      <xdr:spPr>
        <a:xfrm flipV="1">
          <a:off x="7886700" y="26955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13</xdr:row>
      <xdr:rowOff>200025</xdr:rowOff>
    </xdr:from>
    <xdr:to>
      <xdr:col>20</xdr:col>
      <xdr:colOff>276225</xdr:colOff>
      <xdr:row>13</xdr:row>
      <xdr:rowOff>200025</xdr:rowOff>
    </xdr:to>
    <xdr:sp>
      <xdr:nvSpPr>
        <xdr:cNvPr id="2" name="Line 20"/>
        <xdr:cNvSpPr>
          <a:spLocks/>
        </xdr:cNvSpPr>
      </xdr:nvSpPr>
      <xdr:spPr>
        <a:xfrm>
          <a:off x="7877175" y="2676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9525</xdr:rowOff>
    </xdr:from>
    <xdr:to>
      <xdr:col>21</xdr:col>
      <xdr:colOff>19050</xdr:colOff>
      <xdr:row>13</xdr:row>
      <xdr:rowOff>200025</xdr:rowOff>
    </xdr:to>
    <xdr:sp>
      <xdr:nvSpPr>
        <xdr:cNvPr id="3" name="Line 21"/>
        <xdr:cNvSpPr>
          <a:spLocks/>
        </xdr:cNvSpPr>
      </xdr:nvSpPr>
      <xdr:spPr>
        <a:xfrm flipV="1">
          <a:off x="8505825" y="20288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11</xdr:row>
      <xdr:rowOff>0</xdr:rowOff>
    </xdr:from>
    <xdr:to>
      <xdr:col>23</xdr:col>
      <xdr:colOff>66675</xdr:colOff>
      <xdr:row>11</xdr:row>
      <xdr:rowOff>0</xdr:rowOff>
    </xdr:to>
    <xdr:sp>
      <xdr:nvSpPr>
        <xdr:cNvPr id="4" name="Line 22"/>
        <xdr:cNvSpPr>
          <a:spLocks/>
        </xdr:cNvSpPr>
      </xdr:nvSpPr>
      <xdr:spPr>
        <a:xfrm>
          <a:off x="8505825" y="2019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0</xdr:rowOff>
    </xdr:from>
    <xdr:to>
      <xdr:col>23</xdr:col>
      <xdr:colOff>66675</xdr:colOff>
      <xdr:row>11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9124950" y="11525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200025</xdr:rowOff>
    </xdr:from>
    <xdr:to>
      <xdr:col>18</xdr:col>
      <xdr:colOff>314325</xdr:colOff>
      <xdr:row>13</xdr:row>
      <xdr:rowOff>209550</xdr:rowOff>
    </xdr:to>
    <xdr:sp>
      <xdr:nvSpPr>
        <xdr:cNvPr id="6" name="Line 24"/>
        <xdr:cNvSpPr>
          <a:spLocks/>
        </xdr:cNvSpPr>
      </xdr:nvSpPr>
      <xdr:spPr>
        <a:xfrm flipH="1">
          <a:off x="7353300" y="267652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11</xdr:row>
      <xdr:rowOff>0</xdr:rowOff>
    </xdr:from>
    <xdr:to>
      <xdr:col>17</xdr:col>
      <xdr:colOff>76200</xdr:colOff>
      <xdr:row>13</xdr:row>
      <xdr:rowOff>200025</xdr:rowOff>
    </xdr:to>
    <xdr:sp>
      <xdr:nvSpPr>
        <xdr:cNvPr id="7" name="Line 25"/>
        <xdr:cNvSpPr>
          <a:spLocks/>
        </xdr:cNvSpPr>
      </xdr:nvSpPr>
      <xdr:spPr>
        <a:xfrm flipV="1">
          <a:off x="7353300" y="2019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11</xdr:row>
      <xdr:rowOff>0</xdr:rowOff>
    </xdr:from>
    <xdr:to>
      <xdr:col>21</xdr:col>
      <xdr:colOff>19050</xdr:colOff>
      <xdr:row>11</xdr:row>
      <xdr:rowOff>0</xdr:rowOff>
    </xdr:to>
    <xdr:sp>
      <xdr:nvSpPr>
        <xdr:cNvPr id="8" name="Line 26"/>
        <xdr:cNvSpPr>
          <a:spLocks/>
        </xdr:cNvSpPr>
      </xdr:nvSpPr>
      <xdr:spPr>
        <a:xfrm>
          <a:off x="7353300" y="20193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13</xdr:row>
      <xdr:rowOff>200025</xdr:rowOff>
    </xdr:from>
    <xdr:to>
      <xdr:col>24</xdr:col>
      <xdr:colOff>314325</xdr:colOff>
      <xdr:row>13</xdr:row>
      <xdr:rowOff>209550</xdr:rowOff>
    </xdr:to>
    <xdr:sp>
      <xdr:nvSpPr>
        <xdr:cNvPr id="9" name="Line 27"/>
        <xdr:cNvSpPr>
          <a:spLocks/>
        </xdr:cNvSpPr>
      </xdr:nvSpPr>
      <xdr:spPr>
        <a:xfrm>
          <a:off x="8496300" y="2676525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314325</xdr:colOff>
      <xdr:row>10</xdr:row>
      <xdr:rowOff>219075</xdr:rowOff>
    </xdr:from>
    <xdr:to>
      <xdr:col>24</xdr:col>
      <xdr:colOff>314325</xdr:colOff>
      <xdr:row>13</xdr:row>
      <xdr:rowOff>219075</xdr:rowOff>
    </xdr:to>
    <xdr:sp>
      <xdr:nvSpPr>
        <xdr:cNvPr id="10" name="Line 28"/>
        <xdr:cNvSpPr>
          <a:spLocks/>
        </xdr:cNvSpPr>
      </xdr:nvSpPr>
      <xdr:spPr>
        <a:xfrm flipV="1">
          <a:off x="9725025" y="20097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10</xdr:row>
      <xdr:rowOff>219075</xdr:rowOff>
    </xdr:from>
    <xdr:to>
      <xdr:col>24</xdr:col>
      <xdr:colOff>314325</xdr:colOff>
      <xdr:row>10</xdr:row>
      <xdr:rowOff>219075</xdr:rowOff>
    </xdr:to>
    <xdr:sp>
      <xdr:nvSpPr>
        <xdr:cNvPr id="11" name="Line 29"/>
        <xdr:cNvSpPr>
          <a:spLocks/>
        </xdr:cNvSpPr>
      </xdr:nvSpPr>
      <xdr:spPr>
        <a:xfrm flipH="1">
          <a:off x="9134475" y="2009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133350</xdr:colOff>
      <xdr:row>12</xdr:row>
      <xdr:rowOff>28575</xdr:rowOff>
    </xdr:from>
    <xdr:ext cx="133350" cy="228600"/>
    <xdr:sp>
      <xdr:nvSpPr>
        <xdr:cNvPr id="12" name="TextBox 30"/>
        <xdr:cNvSpPr txBox="1">
          <a:spLocks noChangeArrowheads="1"/>
        </xdr:cNvSpPr>
      </xdr:nvSpPr>
      <xdr:spPr>
        <a:xfrm>
          <a:off x="7410450" y="22764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19</xdr:col>
      <xdr:colOff>180975</xdr:colOff>
      <xdr:row>14</xdr:row>
      <xdr:rowOff>85725</xdr:rowOff>
    </xdr:from>
    <xdr:ext cx="180975" cy="219075"/>
    <xdr:sp>
      <xdr:nvSpPr>
        <xdr:cNvPr id="13" name="TextBox 31"/>
        <xdr:cNvSpPr txBox="1">
          <a:spLocks noChangeArrowheads="1"/>
        </xdr:cNvSpPr>
      </xdr:nvSpPr>
      <xdr:spPr>
        <a:xfrm>
          <a:off x="8096250" y="2800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21</xdr:col>
      <xdr:colOff>38100</xdr:colOff>
      <xdr:row>12</xdr:row>
      <xdr:rowOff>66675</xdr:rowOff>
    </xdr:from>
    <xdr:ext cx="190500" cy="209550"/>
    <xdr:sp>
      <xdr:nvSpPr>
        <xdr:cNvPr id="14" name="TextBox 32"/>
        <xdr:cNvSpPr txBox="1">
          <a:spLocks noChangeArrowheads="1"/>
        </xdr:cNvSpPr>
      </xdr:nvSpPr>
      <xdr:spPr>
        <a:xfrm>
          <a:off x="8524875" y="2314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21</xdr:col>
      <xdr:colOff>238125</xdr:colOff>
      <xdr:row>10</xdr:row>
      <xdr:rowOff>0</xdr:rowOff>
    </xdr:from>
    <xdr:ext cx="190500" cy="219075"/>
    <xdr:sp>
      <xdr:nvSpPr>
        <xdr:cNvPr id="15" name="TextBox 33"/>
        <xdr:cNvSpPr txBox="1">
          <a:spLocks noChangeArrowheads="1"/>
        </xdr:cNvSpPr>
      </xdr:nvSpPr>
      <xdr:spPr>
        <a:xfrm>
          <a:off x="8724900" y="1790700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25</xdr:col>
      <xdr:colOff>9525</xdr:colOff>
      <xdr:row>12</xdr:row>
      <xdr:rowOff>9525</xdr:rowOff>
    </xdr:from>
    <xdr:ext cx="180975" cy="219075"/>
    <xdr:sp>
      <xdr:nvSpPr>
        <xdr:cNvPr id="16" name="TextBox 34"/>
        <xdr:cNvSpPr txBox="1">
          <a:spLocks noChangeArrowheads="1"/>
        </xdr:cNvSpPr>
      </xdr:nvSpPr>
      <xdr:spPr>
        <a:xfrm>
          <a:off x="9772650" y="22574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13</xdr:row>
      <xdr:rowOff>47625</xdr:rowOff>
    </xdr:from>
    <xdr:to>
      <xdr:col>2</xdr:col>
      <xdr:colOff>285750</xdr:colOff>
      <xdr:row>13</xdr:row>
      <xdr:rowOff>47625</xdr:rowOff>
    </xdr:to>
    <xdr:sp>
      <xdr:nvSpPr>
        <xdr:cNvPr id="1" name="Line 2"/>
        <xdr:cNvSpPr>
          <a:spLocks/>
        </xdr:cNvSpPr>
      </xdr:nvSpPr>
      <xdr:spPr>
        <a:xfrm>
          <a:off x="15049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9525</xdr:rowOff>
    </xdr:from>
    <xdr:to>
      <xdr:col>2</xdr:col>
      <xdr:colOff>285750</xdr:colOff>
      <xdr:row>21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1504950" y="24384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152400</xdr:rowOff>
    </xdr:from>
    <xdr:to>
      <xdr:col>3</xdr:col>
      <xdr:colOff>285750</xdr:colOff>
      <xdr:row>14</xdr:row>
      <xdr:rowOff>152400</xdr:rowOff>
    </xdr:to>
    <xdr:sp>
      <xdr:nvSpPr>
        <xdr:cNvPr id="3" name="Line 5"/>
        <xdr:cNvSpPr>
          <a:spLocks/>
        </xdr:cNvSpPr>
      </xdr:nvSpPr>
      <xdr:spPr>
        <a:xfrm>
          <a:off x="1495425" y="2419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11</xdr:row>
      <xdr:rowOff>38100</xdr:rowOff>
    </xdr:from>
    <xdr:to>
      <xdr:col>3</xdr:col>
      <xdr:colOff>314325</xdr:colOff>
      <xdr:row>14</xdr:row>
      <xdr:rowOff>152400</xdr:rowOff>
    </xdr:to>
    <xdr:sp>
      <xdr:nvSpPr>
        <xdr:cNvPr id="4" name="Line 6"/>
        <xdr:cNvSpPr>
          <a:spLocks/>
        </xdr:cNvSpPr>
      </xdr:nvSpPr>
      <xdr:spPr>
        <a:xfrm flipV="1">
          <a:off x="214312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</xdr:row>
      <xdr:rowOff>28575</xdr:rowOff>
    </xdr:from>
    <xdr:to>
      <xdr:col>4</xdr:col>
      <xdr:colOff>352425</xdr:colOff>
      <xdr:row>11</xdr:row>
      <xdr:rowOff>28575</xdr:rowOff>
    </xdr:to>
    <xdr:sp>
      <xdr:nvSpPr>
        <xdr:cNvPr id="5" name="Line 7"/>
        <xdr:cNvSpPr>
          <a:spLocks/>
        </xdr:cNvSpPr>
      </xdr:nvSpPr>
      <xdr:spPr>
        <a:xfrm>
          <a:off x="2152650" y="1809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6</xdr:row>
      <xdr:rowOff>19050</xdr:rowOff>
    </xdr:from>
    <xdr:to>
      <xdr:col>4</xdr:col>
      <xdr:colOff>352425</xdr:colOff>
      <xdr:row>11</xdr:row>
      <xdr:rowOff>28575</xdr:rowOff>
    </xdr:to>
    <xdr:sp>
      <xdr:nvSpPr>
        <xdr:cNvPr id="6" name="Line 8"/>
        <xdr:cNvSpPr>
          <a:spLocks/>
        </xdr:cNvSpPr>
      </xdr:nvSpPr>
      <xdr:spPr>
        <a:xfrm flipV="1">
          <a:off x="2790825" y="9906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14</xdr:row>
      <xdr:rowOff>152400</xdr:rowOff>
    </xdr:from>
    <xdr:to>
      <xdr:col>2</xdr:col>
      <xdr:colOff>276225</xdr:colOff>
      <xdr:row>15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952500" y="2419350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</xdr:row>
      <xdr:rowOff>28575</xdr:rowOff>
    </xdr:from>
    <xdr:to>
      <xdr:col>1</xdr:col>
      <xdr:colOff>333375</xdr:colOff>
      <xdr:row>14</xdr:row>
      <xdr:rowOff>152400</xdr:rowOff>
    </xdr:to>
    <xdr:sp>
      <xdr:nvSpPr>
        <xdr:cNvPr id="8" name="Line 12"/>
        <xdr:cNvSpPr>
          <a:spLocks/>
        </xdr:cNvSpPr>
      </xdr:nvSpPr>
      <xdr:spPr>
        <a:xfrm flipV="1">
          <a:off x="942975" y="18097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11</xdr:row>
      <xdr:rowOff>28575</xdr:rowOff>
    </xdr:from>
    <xdr:to>
      <xdr:col>3</xdr:col>
      <xdr:colOff>314325</xdr:colOff>
      <xdr:row>11</xdr:row>
      <xdr:rowOff>28575</xdr:rowOff>
    </xdr:to>
    <xdr:sp>
      <xdr:nvSpPr>
        <xdr:cNvPr id="9" name="Line 13"/>
        <xdr:cNvSpPr>
          <a:spLocks/>
        </xdr:cNvSpPr>
      </xdr:nvSpPr>
      <xdr:spPr>
        <a:xfrm>
          <a:off x="942975" y="1809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14</xdr:row>
      <xdr:rowOff>152400</xdr:rowOff>
    </xdr:from>
    <xdr:to>
      <xdr:col>5</xdr:col>
      <xdr:colOff>361950</xdr:colOff>
      <xdr:row>15</xdr:row>
      <xdr:rowOff>0</xdr:rowOff>
    </xdr:to>
    <xdr:sp>
      <xdr:nvSpPr>
        <xdr:cNvPr id="10" name="Line 14"/>
        <xdr:cNvSpPr>
          <a:spLocks/>
        </xdr:cNvSpPr>
      </xdr:nvSpPr>
      <xdr:spPr>
        <a:xfrm>
          <a:off x="2133600" y="2419350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11</xdr:row>
      <xdr:rowOff>19050</xdr:rowOff>
    </xdr:from>
    <xdr:to>
      <xdr:col>5</xdr:col>
      <xdr:colOff>361950</xdr:colOff>
      <xdr:row>15</xdr:row>
      <xdr:rowOff>9525</xdr:rowOff>
    </xdr:to>
    <xdr:sp>
      <xdr:nvSpPr>
        <xdr:cNvPr id="11" name="Line 15"/>
        <xdr:cNvSpPr>
          <a:spLocks/>
        </xdr:cNvSpPr>
      </xdr:nvSpPr>
      <xdr:spPr>
        <a:xfrm flipV="1">
          <a:off x="3409950" y="18002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11</xdr:row>
      <xdr:rowOff>19050</xdr:rowOff>
    </xdr:from>
    <xdr:to>
      <xdr:col>5</xdr:col>
      <xdr:colOff>361950</xdr:colOff>
      <xdr:row>11</xdr:row>
      <xdr:rowOff>19050</xdr:rowOff>
    </xdr:to>
    <xdr:sp>
      <xdr:nvSpPr>
        <xdr:cNvPr id="12" name="Line 16"/>
        <xdr:cNvSpPr>
          <a:spLocks/>
        </xdr:cNvSpPr>
      </xdr:nvSpPr>
      <xdr:spPr>
        <a:xfrm flipH="1">
          <a:off x="2800350" y="1800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400050</xdr:colOff>
      <xdr:row>12</xdr:row>
      <xdr:rowOff>114300</xdr:rowOff>
    </xdr:from>
    <xdr:ext cx="142875" cy="209550"/>
    <xdr:sp>
      <xdr:nvSpPr>
        <xdr:cNvPr id="13" name="TextBox 17"/>
        <xdr:cNvSpPr txBox="1">
          <a:spLocks noChangeArrowheads="1"/>
        </xdr:cNvSpPr>
      </xdr:nvSpPr>
      <xdr:spPr>
        <a:xfrm>
          <a:off x="1009650" y="20574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495300</xdr:colOff>
      <xdr:row>15</xdr:row>
      <xdr:rowOff>95250</xdr:rowOff>
    </xdr:from>
    <xdr:ext cx="161925" cy="200025"/>
    <xdr:sp>
      <xdr:nvSpPr>
        <xdr:cNvPr id="14" name="TextBox 18"/>
        <xdr:cNvSpPr txBox="1">
          <a:spLocks noChangeArrowheads="1"/>
        </xdr:cNvSpPr>
      </xdr:nvSpPr>
      <xdr:spPr>
        <a:xfrm>
          <a:off x="1714500" y="2524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333375</xdr:colOff>
      <xdr:row>12</xdr:row>
      <xdr:rowOff>123825</xdr:rowOff>
    </xdr:from>
    <xdr:ext cx="161925" cy="200025"/>
    <xdr:sp>
      <xdr:nvSpPr>
        <xdr:cNvPr id="15" name="TextBox 19"/>
        <xdr:cNvSpPr txBox="1">
          <a:spLocks noChangeArrowheads="1"/>
        </xdr:cNvSpPr>
      </xdr:nvSpPr>
      <xdr:spPr>
        <a:xfrm>
          <a:off x="2162175" y="20669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3</xdr:col>
      <xdr:colOff>533400</xdr:colOff>
      <xdr:row>9</xdr:row>
      <xdr:rowOff>142875</xdr:rowOff>
    </xdr:from>
    <xdr:ext cx="161925" cy="200025"/>
    <xdr:sp>
      <xdr:nvSpPr>
        <xdr:cNvPr id="16" name="TextBox 20"/>
        <xdr:cNvSpPr txBox="1">
          <a:spLocks noChangeArrowheads="1"/>
        </xdr:cNvSpPr>
      </xdr:nvSpPr>
      <xdr:spPr>
        <a:xfrm>
          <a:off x="2362200" y="16002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5</xdr:col>
      <xdr:colOff>400050</xdr:colOff>
      <xdr:row>12</xdr:row>
      <xdr:rowOff>85725</xdr:rowOff>
    </xdr:from>
    <xdr:ext cx="161925" cy="200025"/>
    <xdr:sp>
      <xdr:nvSpPr>
        <xdr:cNvPr id="17" name="TextBox 21"/>
        <xdr:cNvSpPr txBox="1">
          <a:spLocks noChangeArrowheads="1"/>
        </xdr:cNvSpPr>
      </xdr:nvSpPr>
      <xdr:spPr>
        <a:xfrm>
          <a:off x="3448050" y="2028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75" zoomScaleNormal="75" workbookViewId="0" topLeftCell="A1">
      <selection activeCell="S3" sqref="S3"/>
    </sheetView>
  </sheetViews>
  <sheetFormatPr defaultColWidth="9.140625" defaultRowHeight="12.75"/>
  <cols>
    <col min="2" max="2" width="10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5.28125" style="0" customWidth="1"/>
    <col min="7" max="7" width="9.7109375" style="0" customWidth="1"/>
    <col min="8" max="8" width="5.7109375" style="0" bestFit="1" customWidth="1"/>
    <col min="9" max="9" width="4.7109375" style="0" customWidth="1"/>
    <col min="10" max="11" width="4.28125" style="0" bestFit="1" customWidth="1"/>
    <col min="12" max="13" width="5.7109375" style="0" customWidth="1"/>
    <col min="14" max="14" width="4.8515625" style="0" customWidth="1"/>
    <col min="15" max="17" width="4.28125" style="0" bestFit="1" customWidth="1"/>
    <col min="18" max="18" width="5.7109375" style="0" customWidth="1"/>
    <col min="19" max="19" width="6.57421875" style="0" customWidth="1"/>
    <col min="20" max="20" width="4.28125" style="0" bestFit="1" customWidth="1"/>
    <col min="21" max="21" width="5.140625" style="0" customWidth="1"/>
    <col min="22" max="22" width="5.7109375" style="0" customWidth="1"/>
    <col min="23" max="24" width="6.28125" style="0" customWidth="1"/>
    <col min="25" max="25" width="6.00390625" style="0" customWidth="1"/>
  </cols>
  <sheetData>
    <row r="1" spans="2:5" ht="12.75">
      <c r="B1" s="1"/>
      <c r="C1" s="17" t="s">
        <v>9</v>
      </c>
      <c r="D1" s="2" t="s">
        <v>8</v>
      </c>
      <c r="E1" s="17" t="s">
        <v>15</v>
      </c>
    </row>
    <row r="2" spans="2:25" ht="12.75">
      <c r="B2" s="11" t="s">
        <v>9</v>
      </c>
      <c r="C2" s="14"/>
      <c r="D2" s="12"/>
      <c r="E2" s="14">
        <f>+C5</f>
        <v>20</v>
      </c>
      <c r="G2" s="14" t="s">
        <v>9</v>
      </c>
      <c r="H2" s="12">
        <v>0</v>
      </c>
      <c r="I2" s="12">
        <v>10</v>
      </c>
      <c r="J2" s="12">
        <v>20</v>
      </c>
      <c r="K2" s="12">
        <v>30</v>
      </c>
      <c r="L2" s="12">
        <v>40</v>
      </c>
      <c r="M2" s="12">
        <v>45</v>
      </c>
      <c r="N2" s="12">
        <v>50</v>
      </c>
      <c r="O2" s="12">
        <v>60</v>
      </c>
      <c r="P2" s="12">
        <v>70</v>
      </c>
      <c r="Q2" s="12">
        <v>80</v>
      </c>
      <c r="R2" s="40">
        <v>82</v>
      </c>
      <c r="S2" s="22">
        <v>82.6</v>
      </c>
      <c r="T2" s="12">
        <v>83</v>
      </c>
      <c r="U2" s="12">
        <v>85</v>
      </c>
      <c r="V2" s="12">
        <v>90</v>
      </c>
      <c r="W2" s="12">
        <v>100</v>
      </c>
      <c r="X2" s="12"/>
      <c r="Y2" s="13"/>
    </row>
    <row r="3" spans="2:25" ht="12.75">
      <c r="B3" s="3" t="s">
        <v>13</v>
      </c>
      <c r="C3" s="15"/>
      <c r="D3" s="4">
        <v>18000</v>
      </c>
      <c r="E3" s="18">
        <f>+C5/100*E5+(100-C5)/100*E4</f>
        <v>52.16628505155422</v>
      </c>
      <c r="G3" s="14" t="s">
        <v>18</v>
      </c>
      <c r="H3" s="22">
        <v>63.77</v>
      </c>
      <c r="I3" s="22">
        <v>56.2922827</v>
      </c>
      <c r="J3" s="22">
        <v>52.16628505155422</v>
      </c>
      <c r="K3" s="23">
        <v>49.03383746</v>
      </c>
      <c r="L3" s="23">
        <v>47.466520748646055</v>
      </c>
      <c r="M3" s="24">
        <v>47.256868972351484</v>
      </c>
      <c r="N3" s="22">
        <v>47.45232498643255</v>
      </c>
      <c r="O3" s="22">
        <v>49.21898622547951</v>
      </c>
      <c r="P3" s="22">
        <v>53.251111214171075</v>
      </c>
      <c r="Q3" s="22">
        <v>60.307302110239846</v>
      </c>
      <c r="R3" s="23">
        <v>62.1684871520704</v>
      </c>
      <c r="S3" s="24">
        <v>62.75988461881668</v>
      </c>
      <c r="T3" s="22">
        <v>63.16287358497857</v>
      </c>
      <c r="U3" s="22">
        <v>65.28562035243638</v>
      </c>
      <c r="V3" s="22">
        <v>71.43728119385106</v>
      </c>
      <c r="W3" s="22">
        <v>87.99901558068694</v>
      </c>
      <c r="X3" s="22"/>
      <c r="Y3" s="25"/>
    </row>
    <row r="4" spans="1:25" ht="12.75">
      <c r="A4" s="1" t="s">
        <v>14</v>
      </c>
      <c r="B4" s="1" t="s">
        <v>10</v>
      </c>
      <c r="C4" s="17">
        <f>+(100-C5)/2</f>
        <v>40</v>
      </c>
      <c r="D4" s="2">
        <f>+C4*D$3/100</f>
        <v>7200</v>
      </c>
      <c r="E4" s="20">
        <f>+E10+E13</f>
        <v>57.75649620962851</v>
      </c>
      <c r="G4" s="17" t="str">
        <f>+B4</f>
        <v>Rute A-D</v>
      </c>
      <c r="H4" s="26">
        <v>63.77</v>
      </c>
      <c r="I4" s="26">
        <v>59.558081</v>
      </c>
      <c r="J4" s="26">
        <v>57.75649620962851</v>
      </c>
      <c r="K4" s="26">
        <v>56.43109220000001</v>
      </c>
      <c r="L4" s="26">
        <v>56.11305082046147</v>
      </c>
      <c r="M4" s="26">
        <v>56.278113015414824</v>
      </c>
      <c r="N4" s="26">
        <v>56.63488332428837</v>
      </c>
      <c r="O4" s="26">
        <v>57.863350390924694</v>
      </c>
      <c r="P4" s="26">
        <v>59.69946212598299</v>
      </c>
      <c r="Q4" s="26">
        <v>62.078478061244354</v>
      </c>
      <c r="R4" s="37">
        <v>62.61614375072</v>
      </c>
      <c r="S4" s="27">
        <v>62.7814055849753</v>
      </c>
      <c r="T4" s="26">
        <v>62.8925946994637</v>
      </c>
      <c r="U4" s="26">
        <v>63.460708785100735</v>
      </c>
      <c r="V4" s="26">
        <v>64.96990715465844</v>
      </c>
      <c r="W4" s="26">
        <v>68.37750779034347</v>
      </c>
      <c r="X4" s="26"/>
      <c r="Y4" s="28"/>
    </row>
    <row r="5" spans="1:25" ht="12.75">
      <c r="A5" s="3"/>
      <c r="B5" s="3" t="s">
        <v>11</v>
      </c>
      <c r="C5" s="15">
        <v>20</v>
      </c>
      <c r="D5" s="4">
        <f>+C5*D$3/100</f>
        <v>3600</v>
      </c>
      <c r="E5" s="18">
        <f>+E11+E12+E13</f>
        <v>29.805440419257028</v>
      </c>
      <c r="G5" s="15" t="str">
        <f>+B5</f>
        <v>Rute B-C-D</v>
      </c>
      <c r="H5" s="5">
        <v>26.296</v>
      </c>
      <c r="I5" s="5">
        <v>26.900098</v>
      </c>
      <c r="J5" s="5">
        <v>29.805440419257028</v>
      </c>
      <c r="K5" s="5">
        <v>31.773576400000003</v>
      </c>
      <c r="L5" s="5">
        <v>34.49672564092294</v>
      </c>
      <c r="M5" s="5">
        <v>36.23090403082963</v>
      </c>
      <c r="N5" s="5">
        <v>38.269766648576734</v>
      </c>
      <c r="O5" s="5">
        <v>43.45607678184938</v>
      </c>
      <c r="P5" s="5">
        <v>50.48753225196597</v>
      </c>
      <c r="Q5" s="5">
        <v>59.864508122488715</v>
      </c>
      <c r="R5" s="38">
        <v>62.07022106944</v>
      </c>
      <c r="S5" s="29">
        <v>62.75535114652661</v>
      </c>
      <c r="T5" s="5">
        <v>63.2182319109274</v>
      </c>
      <c r="U5" s="5">
        <v>65.6076635702015</v>
      </c>
      <c r="V5" s="5">
        <v>72.1558783093169</v>
      </c>
      <c r="W5" s="5">
        <v>87.99901558068694</v>
      </c>
      <c r="X5" s="5"/>
      <c r="Y5" s="30"/>
    </row>
    <row r="6" spans="1:25" ht="12.75">
      <c r="A6" s="7"/>
      <c r="B6" s="7" t="s">
        <v>12</v>
      </c>
      <c r="C6" s="16">
        <f>100-C5-C4</f>
        <v>40</v>
      </c>
      <c r="D6" s="8">
        <f>+C6*D$3/100</f>
        <v>7200</v>
      </c>
      <c r="E6" s="19">
        <f>+E11+E14</f>
        <v>57.75649620962851</v>
      </c>
      <c r="G6" s="16" t="str">
        <f>+B6</f>
        <v>Rute B-E</v>
      </c>
      <c r="H6" s="9">
        <v>63.77</v>
      </c>
      <c r="I6" s="9">
        <v>59.558081</v>
      </c>
      <c r="J6" s="9">
        <v>57.75649620962851</v>
      </c>
      <c r="K6" s="9">
        <v>56.43109220000001</v>
      </c>
      <c r="L6" s="9">
        <v>56.11305082046147</v>
      </c>
      <c r="M6" s="9">
        <v>56.278113015414824</v>
      </c>
      <c r="N6" s="9">
        <v>56.63488332428837</v>
      </c>
      <c r="O6" s="9">
        <v>57.863350390924694</v>
      </c>
      <c r="P6" s="9">
        <v>59.69946212598299</v>
      </c>
      <c r="Q6" s="9">
        <v>62.078478061244354</v>
      </c>
      <c r="R6" s="39">
        <v>62.61614375072</v>
      </c>
      <c r="S6" s="31">
        <v>62.7814055849753</v>
      </c>
      <c r="T6" s="9">
        <v>62.8925946994637</v>
      </c>
      <c r="U6" s="9">
        <v>63.460708785100735</v>
      </c>
      <c r="V6" s="9">
        <v>64.96990715465844</v>
      </c>
      <c r="W6" s="9">
        <v>68.37750779034347</v>
      </c>
      <c r="X6" s="9"/>
      <c r="Y6" s="32"/>
    </row>
    <row r="9" spans="1:7" ht="12.75">
      <c r="A9" s="11" t="s">
        <v>0</v>
      </c>
      <c r="B9" s="14" t="s">
        <v>6</v>
      </c>
      <c r="C9" s="11" t="s">
        <v>7</v>
      </c>
      <c r="D9" s="12" t="s">
        <v>8</v>
      </c>
      <c r="E9" s="12" t="s">
        <v>15</v>
      </c>
      <c r="F9" s="11" t="s">
        <v>16</v>
      </c>
      <c r="G9" s="13" t="s">
        <v>17</v>
      </c>
    </row>
    <row r="10" spans="1:7" ht="12.75">
      <c r="A10" s="3" t="s">
        <v>1</v>
      </c>
      <c r="B10" s="15">
        <v>40</v>
      </c>
      <c r="C10" s="3">
        <v>10000</v>
      </c>
      <c r="D10" s="4">
        <f>+D4</f>
        <v>7200</v>
      </c>
      <c r="E10" s="5">
        <f>+B10*(1+F10*(D10/C10)^G10)</f>
        <v>45.3747712</v>
      </c>
      <c r="F10" s="3">
        <v>0.5</v>
      </c>
      <c r="G10" s="6">
        <v>4</v>
      </c>
    </row>
    <row r="11" spans="1:7" ht="12.75">
      <c r="A11" s="3" t="s">
        <v>2</v>
      </c>
      <c r="B11" s="15">
        <v>10</v>
      </c>
      <c r="C11" s="3">
        <v>13000</v>
      </c>
      <c r="D11" s="4">
        <f>+D5+D6</f>
        <v>10800</v>
      </c>
      <c r="E11" s="5">
        <f>+B11*(1+F11*(D11/C11)^G11)</f>
        <v>12.381725009628514</v>
      </c>
      <c r="F11" s="3">
        <f>+F10</f>
        <v>0.5</v>
      </c>
      <c r="G11" s="6">
        <f>+G10</f>
        <v>4</v>
      </c>
    </row>
    <row r="12" spans="1:7" ht="12.75">
      <c r="A12" s="3" t="s">
        <v>3</v>
      </c>
      <c r="B12" s="15">
        <v>5</v>
      </c>
      <c r="C12" s="3">
        <v>10000</v>
      </c>
      <c r="D12" s="4">
        <f>+D5</f>
        <v>3600</v>
      </c>
      <c r="E12" s="5">
        <f>+B12*(1+F12*(D12/C12)^G12)</f>
        <v>5.0419904</v>
      </c>
      <c r="F12" s="3">
        <f>+F11</f>
        <v>0.5</v>
      </c>
      <c r="G12" s="6">
        <f>+G11</f>
        <v>4</v>
      </c>
    </row>
    <row r="13" spans="1:7" ht="12.75">
      <c r="A13" s="3" t="s">
        <v>4</v>
      </c>
      <c r="B13" s="15">
        <v>10</v>
      </c>
      <c r="C13" s="3">
        <v>13000</v>
      </c>
      <c r="D13" s="4">
        <f>+D4+D5</f>
        <v>10800</v>
      </c>
      <c r="E13" s="5">
        <f>+B13*(1+F13*(D13/C13)^G13)</f>
        <v>12.381725009628514</v>
      </c>
      <c r="F13" s="3">
        <f>+F11</f>
        <v>0.5</v>
      </c>
      <c r="G13" s="6">
        <f>+G12</f>
        <v>4</v>
      </c>
    </row>
    <row r="14" spans="1:7" ht="12.75">
      <c r="A14" s="7" t="s">
        <v>5</v>
      </c>
      <c r="B14" s="16">
        <v>40</v>
      </c>
      <c r="C14" s="7">
        <v>10000</v>
      </c>
      <c r="D14" s="8">
        <f>+D6</f>
        <v>7200</v>
      </c>
      <c r="E14" s="9">
        <f>+B14*(1+F14*(D14/C14)^G14)</f>
        <v>45.3747712</v>
      </c>
      <c r="F14" s="7">
        <f>+F13</f>
        <v>0.5</v>
      </c>
      <c r="G14" s="10">
        <f>+G13</f>
        <v>4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80" zoomScaleNormal="80" workbookViewId="0" topLeftCell="A1">
      <selection activeCell="S3" sqref="S3"/>
    </sheetView>
  </sheetViews>
  <sheetFormatPr defaultColWidth="9.140625" defaultRowHeight="12.75"/>
  <cols>
    <col min="1" max="1" width="8.28125" style="0" customWidth="1"/>
    <col min="2" max="2" width="10.00390625" style="0" customWidth="1"/>
    <col min="3" max="3" width="8.00390625" style="0" customWidth="1"/>
    <col min="4" max="4" width="8.28125" style="0" customWidth="1"/>
    <col min="5" max="5" width="7.28125" style="0" customWidth="1"/>
    <col min="6" max="6" width="4.8515625" style="0" customWidth="1"/>
    <col min="7" max="7" width="10.7109375" style="0" customWidth="1"/>
    <col min="8" max="8" width="5.28125" style="0" customWidth="1"/>
    <col min="9" max="9" width="4.57421875" style="0" bestFit="1" customWidth="1"/>
    <col min="10" max="12" width="4.7109375" style="0" customWidth="1"/>
    <col min="13" max="13" width="4.57421875" style="0" bestFit="1" customWidth="1"/>
    <col min="14" max="14" width="4.28125" style="0" customWidth="1"/>
    <col min="15" max="15" width="4.57421875" style="0" customWidth="1"/>
    <col min="16" max="16" width="5.28125" style="0" customWidth="1"/>
    <col min="17" max="17" width="4.57421875" style="0" bestFit="1" customWidth="1"/>
    <col min="18" max="18" width="5.7109375" style="0" customWidth="1"/>
    <col min="19" max="21" width="4.28125" style="0" customWidth="1"/>
    <col min="22" max="22" width="4.7109375" style="0" customWidth="1"/>
    <col min="23" max="24" width="5.57421875" style="0" bestFit="1" customWidth="1"/>
    <col min="25" max="25" width="6.28125" style="0" customWidth="1"/>
  </cols>
  <sheetData>
    <row r="1" spans="2:5" ht="12.75">
      <c r="B1" s="1"/>
      <c r="C1" s="17" t="s">
        <v>9</v>
      </c>
      <c r="D1" s="2" t="s">
        <v>8</v>
      </c>
      <c r="E1" s="17" t="s">
        <v>15</v>
      </c>
    </row>
    <row r="2" spans="2:25" ht="12.75">
      <c r="B2" s="11" t="s">
        <v>9</v>
      </c>
      <c r="C2" s="14"/>
      <c r="D2" s="12"/>
      <c r="E2" s="14">
        <f>+C5</f>
        <v>27</v>
      </c>
      <c r="G2" s="14" t="s">
        <v>9</v>
      </c>
      <c r="H2" s="12">
        <v>0</v>
      </c>
      <c r="I2" s="12">
        <v>10</v>
      </c>
      <c r="J2" s="12">
        <v>20</v>
      </c>
      <c r="K2" s="12">
        <v>25</v>
      </c>
      <c r="L2" s="12">
        <v>27</v>
      </c>
      <c r="M2" s="12">
        <v>30</v>
      </c>
      <c r="N2" s="12">
        <v>35</v>
      </c>
      <c r="O2" s="12">
        <v>40</v>
      </c>
      <c r="P2" s="12">
        <v>50</v>
      </c>
      <c r="Q2" s="12">
        <v>60</v>
      </c>
      <c r="R2" s="21">
        <v>60.63</v>
      </c>
      <c r="S2" s="12">
        <v>61</v>
      </c>
      <c r="T2" s="12">
        <v>62</v>
      </c>
      <c r="U2" s="12">
        <v>65</v>
      </c>
      <c r="V2" s="12">
        <v>70</v>
      </c>
      <c r="W2" s="12">
        <v>80</v>
      </c>
      <c r="X2" s="12">
        <v>90</v>
      </c>
      <c r="Y2" s="13">
        <v>100</v>
      </c>
    </row>
    <row r="3" spans="2:25" ht="12.75">
      <c r="B3" s="3" t="s">
        <v>13</v>
      </c>
      <c r="C3" s="15"/>
      <c r="D3" s="4">
        <v>18000</v>
      </c>
      <c r="E3" s="18">
        <f>+C5/100*E5+(100-C5)/100*E4</f>
        <v>56.84617889983175</v>
      </c>
      <c r="G3" s="14" t="s">
        <v>18</v>
      </c>
      <c r="H3" s="12">
        <f aca="true" t="shared" si="0" ref="H3:Y3">+H2/100*H5+(100-H2)/100*H4</f>
        <v>66.4025</v>
      </c>
      <c r="I3" s="22">
        <f t="shared" si="0"/>
        <v>60.53195027499999</v>
      </c>
      <c r="J3" s="22">
        <f t="shared" si="0"/>
        <v>57.47114880000001</v>
      </c>
      <c r="K3" s="23">
        <f t="shared" si="0"/>
        <v>56.90083251953125</v>
      </c>
      <c r="L3" s="24">
        <f t="shared" si="0"/>
        <v>56.84617889983175</v>
      </c>
      <c r="M3" s="23">
        <f t="shared" si="0"/>
        <v>56.949454325</v>
      </c>
      <c r="N3" s="22">
        <f t="shared" si="0"/>
        <v>57.62024345859375</v>
      </c>
      <c r="O3" s="22">
        <f t="shared" si="0"/>
        <v>58.9324216</v>
      </c>
      <c r="P3" s="22">
        <f t="shared" si="0"/>
        <v>63.641484375</v>
      </c>
      <c r="Q3" s="22">
        <f t="shared" si="0"/>
        <v>71.57363840000001</v>
      </c>
      <c r="R3" s="24">
        <f t="shared" si="0"/>
        <v>72.19787242140995</v>
      </c>
      <c r="S3" s="22">
        <f t="shared" si="0"/>
        <v>72.57196181784026</v>
      </c>
      <c r="T3" s="22">
        <f t="shared" si="0"/>
        <v>73.611139319688</v>
      </c>
      <c r="U3" s="22">
        <f t="shared" si="0"/>
        <v>76.98387865078126</v>
      </c>
      <c r="V3" s="22">
        <f t="shared" si="0"/>
        <v>83.521124425</v>
      </c>
      <c r="W3" s="22">
        <f t="shared" si="0"/>
        <v>100.59111120000006</v>
      </c>
      <c r="X3" s="22">
        <f t="shared" si="0"/>
        <v>124.225378475</v>
      </c>
      <c r="Y3" s="25">
        <f t="shared" si="0"/>
        <v>156.22</v>
      </c>
    </row>
    <row r="4" spans="1:25" ht="12.75">
      <c r="A4" s="1" t="s">
        <v>14</v>
      </c>
      <c r="B4" s="1" t="s">
        <v>10</v>
      </c>
      <c r="C4" s="17">
        <f>+(100-C5)/2</f>
        <v>36.5</v>
      </c>
      <c r="D4" s="2">
        <f>+C4*D$3/100</f>
        <v>6570</v>
      </c>
      <c r="E4" s="20">
        <f>+E10+E13</f>
        <v>62.260462132025</v>
      </c>
      <c r="G4" s="17" t="str">
        <f>+B4</f>
        <v>Rute A-D</v>
      </c>
      <c r="H4" s="26">
        <v>66.4025</v>
      </c>
      <c r="I4" s="26">
        <v>63.41232425</v>
      </c>
      <c r="J4" s="26">
        <v>62.177216</v>
      </c>
      <c r="K4" s="26">
        <v>62.160916015625</v>
      </c>
      <c r="L4" s="26">
        <v>62.260462132025</v>
      </c>
      <c r="M4" s="26">
        <v>62.52002825</v>
      </c>
      <c r="N4" s="26">
        <v>63.238560265625</v>
      </c>
      <c r="O4" s="26">
        <v>64.30297999999999</v>
      </c>
      <c r="P4" s="26">
        <v>67.42765625</v>
      </c>
      <c r="Q4" s="26">
        <v>71.835008</v>
      </c>
      <c r="R4" s="27">
        <v>72.15495534830279</v>
      </c>
      <c r="S4" s="26">
        <v>72.34519152402501</v>
      </c>
      <c r="T4" s="26">
        <v>72.86797446439999</v>
      </c>
      <c r="U4" s="26">
        <v>74.51199851562501</v>
      </c>
      <c r="V4" s="26">
        <v>77.50535225</v>
      </c>
      <c r="W4" s="26">
        <v>84.45837200000003</v>
      </c>
      <c r="X4" s="26">
        <v>92.75311625</v>
      </c>
      <c r="Y4" s="28">
        <v>102.48800000000001</v>
      </c>
    </row>
    <row r="5" spans="1:25" ht="12.75">
      <c r="A5" s="3"/>
      <c r="B5" s="3" t="s">
        <v>11</v>
      </c>
      <c r="C5" s="15">
        <v>27</v>
      </c>
      <c r="D5" s="4">
        <f>+C5*D$3/100</f>
        <v>4860</v>
      </c>
      <c r="E5" s="18">
        <f>+E11+E12+E13</f>
        <v>42.20756127205</v>
      </c>
      <c r="G5" s="15" t="str">
        <f>+B5</f>
        <v>Rute B-C-D</v>
      </c>
      <c r="H5" s="5">
        <v>31.561000000000007</v>
      </c>
      <c r="I5" s="5">
        <v>34.60858449999999</v>
      </c>
      <c r="J5" s="5">
        <v>38.64688000000001</v>
      </c>
      <c r="K5" s="5">
        <v>41.12058203125</v>
      </c>
      <c r="L5" s="5">
        <v>42.20756127205</v>
      </c>
      <c r="M5" s="5">
        <v>43.9514485</v>
      </c>
      <c r="N5" s="5">
        <v>47.18622653125</v>
      </c>
      <c r="O5" s="5">
        <v>50.876584</v>
      </c>
      <c r="P5" s="5">
        <v>59.8553125</v>
      </c>
      <c r="Q5" s="5">
        <v>71.399392</v>
      </c>
      <c r="R5" s="29">
        <v>72.22574055877146</v>
      </c>
      <c r="S5" s="5">
        <v>72.71694610405001</v>
      </c>
      <c r="T5" s="5">
        <v>74.06662745679999</v>
      </c>
      <c r="U5" s="5">
        <v>78.31489103125003</v>
      </c>
      <c r="V5" s="5">
        <v>86.0993125</v>
      </c>
      <c r="W5" s="5">
        <v>104.62429600000004</v>
      </c>
      <c r="X5" s="5">
        <v>127.7222965</v>
      </c>
      <c r="Y5" s="30">
        <v>156.22</v>
      </c>
    </row>
    <row r="6" spans="1:25" ht="12.75">
      <c r="A6" s="7"/>
      <c r="B6" s="7" t="s">
        <v>12</v>
      </c>
      <c r="C6" s="16">
        <f>100-C5-C4</f>
        <v>36.5</v>
      </c>
      <c r="D6" s="8">
        <f>+C6*D$3/100</f>
        <v>6570</v>
      </c>
      <c r="E6" s="19">
        <f>+E11+E14</f>
        <v>62.260462132025</v>
      </c>
      <c r="G6" s="16" t="str">
        <f>+B6</f>
        <v>Rute B-E</v>
      </c>
      <c r="H6" s="9">
        <v>66.4025</v>
      </c>
      <c r="I6" s="9">
        <v>63.41232425</v>
      </c>
      <c r="J6" s="9">
        <v>62.177216</v>
      </c>
      <c r="K6" s="9">
        <v>62.160916015625</v>
      </c>
      <c r="L6" s="9">
        <v>62.260462132025</v>
      </c>
      <c r="M6" s="9">
        <v>62.52002825</v>
      </c>
      <c r="N6" s="9">
        <v>63.238560265625</v>
      </c>
      <c r="O6" s="9">
        <v>64.30297999999999</v>
      </c>
      <c r="P6" s="9">
        <v>67.42765625</v>
      </c>
      <c r="Q6" s="9">
        <v>71.835008</v>
      </c>
      <c r="R6" s="31">
        <v>72.15495534830279</v>
      </c>
      <c r="S6" s="9">
        <v>72.34519152402501</v>
      </c>
      <c r="T6" s="9">
        <v>72.86797446439999</v>
      </c>
      <c r="U6" s="9">
        <v>74.51199851562501</v>
      </c>
      <c r="V6" s="9">
        <v>77.50535225</v>
      </c>
      <c r="W6" s="9">
        <v>84.45837200000003</v>
      </c>
      <c r="X6" s="9">
        <v>92.75311625</v>
      </c>
      <c r="Y6" s="32">
        <v>102.48800000000001</v>
      </c>
    </row>
    <row r="9" spans="1:7" ht="12.75">
      <c r="A9" s="11" t="s">
        <v>0</v>
      </c>
      <c r="B9" s="14" t="s">
        <v>6</v>
      </c>
      <c r="C9" s="11" t="s">
        <v>7</v>
      </c>
      <c r="D9" s="12" t="s">
        <v>8</v>
      </c>
      <c r="E9" s="12" t="s">
        <v>15</v>
      </c>
      <c r="F9" s="11" t="s">
        <v>16</v>
      </c>
      <c r="G9" s="13" t="s">
        <v>17</v>
      </c>
    </row>
    <row r="10" spans="1:7" ht="12.75">
      <c r="A10" s="3" t="s">
        <v>1</v>
      </c>
      <c r="B10" s="15">
        <v>40</v>
      </c>
      <c r="C10" s="3">
        <v>10000</v>
      </c>
      <c r="D10" s="4">
        <f>+D4</f>
        <v>6570</v>
      </c>
      <c r="E10" s="5">
        <f>+B10*(1+F10*(D10/C10)^G10)</f>
        <v>43.72641718402</v>
      </c>
      <c r="F10" s="3">
        <v>0.5</v>
      </c>
      <c r="G10" s="6">
        <v>4</v>
      </c>
    </row>
    <row r="11" spans="1:7" ht="12.75">
      <c r="A11" s="3" t="s">
        <v>2</v>
      </c>
      <c r="B11" s="15">
        <v>10</v>
      </c>
      <c r="C11" s="3">
        <v>10000</v>
      </c>
      <c r="D11" s="4">
        <f>+D5+D6</f>
        <v>11430</v>
      </c>
      <c r="E11" s="5">
        <f>+B11*(1+F11*(D11/C11)^G11)</f>
        <v>18.534044948005</v>
      </c>
      <c r="F11" s="3">
        <f>+F10</f>
        <v>0.5</v>
      </c>
      <c r="G11" s="6">
        <f>+G10</f>
        <v>4</v>
      </c>
    </row>
    <row r="12" spans="1:7" ht="12.75">
      <c r="A12" s="3" t="s">
        <v>3</v>
      </c>
      <c r="B12" s="15">
        <v>5</v>
      </c>
      <c r="C12" s="3">
        <v>10000</v>
      </c>
      <c r="D12" s="4">
        <f>+D5</f>
        <v>4860</v>
      </c>
      <c r="E12" s="5">
        <f>+B12*(1+F12*(D12/C12)^G12)</f>
        <v>5.13947137604</v>
      </c>
      <c r="F12" s="3">
        <f>+F11</f>
        <v>0.5</v>
      </c>
      <c r="G12" s="6">
        <f>+G11</f>
        <v>4</v>
      </c>
    </row>
    <row r="13" spans="1:7" ht="12.75">
      <c r="A13" s="3" t="s">
        <v>4</v>
      </c>
      <c r="B13" s="15">
        <v>10</v>
      </c>
      <c r="C13" s="3">
        <v>10000</v>
      </c>
      <c r="D13" s="4">
        <f>+D4+D5</f>
        <v>11430</v>
      </c>
      <c r="E13" s="5">
        <f>+B13*(1+F13*(D13/C13)^G13)</f>
        <v>18.534044948005</v>
      </c>
      <c r="F13" s="3">
        <f>+F11</f>
        <v>0.5</v>
      </c>
      <c r="G13" s="6">
        <f>+G12</f>
        <v>4</v>
      </c>
    </row>
    <row r="14" spans="1:7" ht="12.75">
      <c r="A14" s="7" t="s">
        <v>5</v>
      </c>
      <c r="B14" s="16">
        <v>40</v>
      </c>
      <c r="C14" s="7">
        <v>10000</v>
      </c>
      <c r="D14" s="8">
        <f>+D6</f>
        <v>6570</v>
      </c>
      <c r="E14" s="9">
        <f>+B14*(1+F14*(D14/C14)^G14)</f>
        <v>43.72641718402</v>
      </c>
      <c r="F14" s="7">
        <f>+F13</f>
        <v>0.5</v>
      </c>
      <c r="G14" s="10">
        <f>+G13</f>
        <v>4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="75" zoomScaleNormal="75" workbookViewId="0" topLeftCell="A1">
      <selection activeCell="S3" sqref="S3"/>
    </sheetView>
  </sheetViews>
  <sheetFormatPr defaultColWidth="9.140625" defaultRowHeight="12.75"/>
  <cols>
    <col min="2" max="2" width="10.140625" style="0" bestFit="1" customWidth="1"/>
    <col min="3" max="3" width="9.7109375" style="0" bestFit="1" customWidth="1"/>
    <col min="4" max="4" width="8.28125" style="0" customWidth="1"/>
    <col min="5" max="5" width="6.7109375" style="0" customWidth="1"/>
    <col min="6" max="6" width="5.8515625" style="0" customWidth="1"/>
    <col min="7" max="7" width="5.57421875" style="0" customWidth="1"/>
    <col min="8" max="8" width="10.00390625" style="0" customWidth="1"/>
    <col min="9" max="9" width="4.7109375" style="0" customWidth="1"/>
    <col min="10" max="10" width="5.28125" style="0" bestFit="1" customWidth="1"/>
    <col min="11" max="11" width="4.28125" style="0" bestFit="1" customWidth="1"/>
    <col min="12" max="12" width="5.28125" style="0" customWidth="1"/>
    <col min="13" max="13" width="4.7109375" style="0" customWidth="1"/>
    <col min="14" max="14" width="6.57421875" style="0" bestFit="1" customWidth="1"/>
    <col min="15" max="18" width="4.28125" style="0" bestFit="1" customWidth="1"/>
    <col min="19" max="19" width="5.28125" style="0" bestFit="1" customWidth="1"/>
    <col min="20" max="23" width="4.28125" style="0" bestFit="1" customWidth="1"/>
    <col min="24" max="26" width="5.28125" style="0" bestFit="1" customWidth="1"/>
  </cols>
  <sheetData>
    <row r="1" spans="2:6" ht="12.75">
      <c r="B1" s="1"/>
      <c r="C1" s="1" t="s">
        <v>20</v>
      </c>
      <c r="D1" s="17" t="s">
        <v>19</v>
      </c>
      <c r="E1" s="2" t="s">
        <v>8</v>
      </c>
      <c r="F1" s="17" t="s">
        <v>15</v>
      </c>
    </row>
    <row r="2" spans="2:26" ht="13.5" thickBot="1">
      <c r="B2" s="11" t="s">
        <v>9</v>
      </c>
      <c r="C2" s="1"/>
      <c r="D2" s="14"/>
      <c r="E2" s="12"/>
      <c r="F2" s="36">
        <f>+D5</f>
        <v>55.55555555555556</v>
      </c>
      <c r="H2" s="14" t="s">
        <v>9</v>
      </c>
      <c r="I2" s="12">
        <v>0</v>
      </c>
      <c r="J2" s="12">
        <v>70.37037037037037</v>
      </c>
      <c r="K2" s="12">
        <v>40.74074074074074</v>
      </c>
      <c r="L2" s="12">
        <v>33.33333333333333</v>
      </c>
      <c r="M2" s="12">
        <v>48.148148148148145</v>
      </c>
      <c r="N2" s="12">
        <v>55.55555555555556</v>
      </c>
      <c r="O2" s="12"/>
      <c r="P2" s="12"/>
      <c r="Q2" s="12"/>
      <c r="R2" s="12"/>
      <c r="S2" s="21"/>
      <c r="T2" s="12"/>
      <c r="U2" s="12"/>
      <c r="V2" s="12"/>
      <c r="W2" s="12"/>
      <c r="X2" s="12"/>
      <c r="Y2" s="12"/>
      <c r="Z2" s="13"/>
    </row>
    <row r="3" spans="2:26" ht="12.75">
      <c r="B3" s="3" t="s">
        <v>13</v>
      </c>
      <c r="C3" s="52">
        <v>27</v>
      </c>
      <c r="D3" s="30">
        <f>SUM(D4:D6)</f>
        <v>100</v>
      </c>
      <c r="E3" s="4">
        <v>18000</v>
      </c>
      <c r="F3" s="18">
        <f>+D4/100*F4+D5/100*F5+D6/100*F6</f>
        <v>68.34905349794238</v>
      </c>
      <c r="H3" s="14" t="s">
        <v>18</v>
      </c>
      <c r="I3" s="22">
        <v>66.4025</v>
      </c>
      <c r="J3" s="22">
        <v>84.96443529949697</v>
      </c>
      <c r="K3" s="22">
        <v>61.819707361682674</v>
      </c>
      <c r="L3" s="22">
        <v>63.24666666666666</v>
      </c>
      <c r="M3" s="23">
        <v>63.232363968907165</v>
      </c>
      <c r="N3" s="23">
        <v>68.34905349794238</v>
      </c>
      <c r="O3" s="22"/>
      <c r="P3" s="22"/>
      <c r="Q3" s="22"/>
      <c r="R3" s="22"/>
      <c r="S3" s="24"/>
      <c r="T3" s="22"/>
      <c r="U3" s="22"/>
      <c r="V3" s="22"/>
      <c r="W3" s="22"/>
      <c r="X3" s="22"/>
      <c r="Y3" s="22"/>
      <c r="Z3" s="25"/>
    </row>
    <row r="4" spans="1:26" ht="12.75">
      <c r="A4" s="1" t="s">
        <v>14</v>
      </c>
      <c r="B4" s="1" t="s">
        <v>10</v>
      </c>
      <c r="C4" s="53">
        <v>7</v>
      </c>
      <c r="D4" s="28">
        <f>+C4/C3*100</f>
        <v>25.925925925925924</v>
      </c>
      <c r="E4" s="33">
        <f>+D4*E$3/100</f>
        <v>4666.666666666666</v>
      </c>
      <c r="F4" s="20">
        <f>+F10+F13</f>
        <v>74.08493827160493</v>
      </c>
      <c r="H4" s="17" t="str">
        <f>+B4</f>
        <v>Rute A-D</v>
      </c>
      <c r="I4" s="26">
        <v>66.4025</v>
      </c>
      <c r="J4" s="26">
        <v>73.16839506172838</v>
      </c>
      <c r="K4" s="26">
        <v>73.15861728395062</v>
      </c>
      <c r="L4" s="26">
        <v>55.512</v>
      </c>
      <c r="M4" s="26">
        <v>63.383209876543205</v>
      </c>
      <c r="N4" s="26">
        <v>74.08493827160493</v>
      </c>
      <c r="O4" s="26"/>
      <c r="P4" s="26"/>
      <c r="Q4" s="26"/>
      <c r="R4" s="26"/>
      <c r="S4" s="27"/>
      <c r="T4" s="26"/>
      <c r="U4" s="26"/>
      <c r="V4" s="26"/>
      <c r="W4" s="26"/>
      <c r="X4" s="26"/>
      <c r="Y4" s="26"/>
      <c r="Z4" s="28"/>
    </row>
    <row r="5" spans="1:26" ht="12.75">
      <c r="A5" s="3"/>
      <c r="B5" s="3" t="s">
        <v>11</v>
      </c>
      <c r="C5" s="54">
        <v>15</v>
      </c>
      <c r="D5" s="30">
        <f>+C5/C3*100</f>
        <v>55.55555555555556</v>
      </c>
      <c r="E5" s="34">
        <f>+D5*E$3/100</f>
        <v>10000</v>
      </c>
      <c r="F5" s="18">
        <f>+F11+F12+F13</f>
        <v>66.43886419753085</v>
      </c>
      <c r="H5" s="15" t="str">
        <f>+B5</f>
        <v>Rute B-C-D</v>
      </c>
      <c r="I5" s="5">
        <v>31.561000000000007</v>
      </c>
      <c r="J5" s="5">
        <v>87.33999999999993</v>
      </c>
      <c r="K5" s="5">
        <v>53.18</v>
      </c>
      <c r="L5" s="5">
        <v>49.532</v>
      </c>
      <c r="M5" s="5">
        <v>58.48962962962962</v>
      </c>
      <c r="N5" s="5">
        <v>66.43886419753085</v>
      </c>
      <c r="O5" s="5"/>
      <c r="P5" s="5"/>
      <c r="Q5" s="5"/>
      <c r="R5" s="5"/>
      <c r="S5" s="29"/>
      <c r="T5" s="5"/>
      <c r="U5" s="5"/>
      <c r="V5" s="5"/>
      <c r="W5" s="5"/>
      <c r="X5" s="5"/>
      <c r="Y5" s="5"/>
      <c r="Z5" s="30"/>
    </row>
    <row r="6" spans="1:26" ht="13.5" thickBot="1">
      <c r="A6" s="7"/>
      <c r="B6" s="7" t="s">
        <v>12</v>
      </c>
      <c r="C6" s="55">
        <f>+C3-C5-C4</f>
        <v>5</v>
      </c>
      <c r="D6" s="32">
        <f>+C6/C3*100</f>
        <v>18.51851851851852</v>
      </c>
      <c r="E6" s="35">
        <f>+D6*E$3/100</f>
        <v>3333.333333333333</v>
      </c>
      <c r="F6" s="19">
        <f>+F11+F14</f>
        <v>66.04938271604938</v>
      </c>
      <c r="H6" s="16" t="str">
        <f>+B6</f>
        <v>Rute B-E</v>
      </c>
      <c r="I6" s="9">
        <v>66.4025</v>
      </c>
      <c r="J6" s="9">
        <v>83.01491358024687</v>
      </c>
      <c r="K6" s="9">
        <v>58.760987654320985</v>
      </c>
      <c r="L6" s="9">
        <v>77.4</v>
      </c>
      <c r="M6" s="9">
        <v>70.82617283950617</v>
      </c>
      <c r="N6" s="9">
        <v>66.04938271604938</v>
      </c>
      <c r="O6" s="9"/>
      <c r="P6" s="9"/>
      <c r="Q6" s="9"/>
      <c r="R6" s="9"/>
      <c r="S6" s="31"/>
      <c r="T6" s="9"/>
      <c r="U6" s="9"/>
      <c r="V6" s="9"/>
      <c r="W6" s="9"/>
      <c r="X6" s="9"/>
      <c r="Y6" s="9"/>
      <c r="Z6" s="32"/>
    </row>
    <row r="8" ht="13.5" thickBot="1"/>
    <row r="9" spans="1:14" ht="18.75" thickBot="1">
      <c r="A9" s="11" t="s">
        <v>0</v>
      </c>
      <c r="B9" s="14" t="s">
        <v>6</v>
      </c>
      <c r="C9" s="11"/>
      <c r="D9" s="11" t="s">
        <v>7</v>
      </c>
      <c r="E9" s="12" t="s">
        <v>8</v>
      </c>
      <c r="F9" s="12" t="s">
        <v>15</v>
      </c>
      <c r="G9" s="11" t="s">
        <v>16</v>
      </c>
      <c r="H9" s="13" t="s">
        <v>17</v>
      </c>
      <c r="J9" s="56" t="s">
        <v>24</v>
      </c>
      <c r="K9" s="57"/>
      <c r="L9" s="58"/>
      <c r="M9" s="57"/>
      <c r="N9" s="59"/>
    </row>
    <row r="10" spans="1:15" ht="18">
      <c r="A10" s="3" t="s">
        <v>1</v>
      </c>
      <c r="B10" s="15">
        <v>40</v>
      </c>
      <c r="C10" s="3"/>
      <c r="D10" s="3">
        <v>10000</v>
      </c>
      <c r="E10" s="34">
        <f>+E4</f>
        <v>4666.666666666666</v>
      </c>
      <c r="F10" s="5">
        <f>+B10*(1+G10*(E10/D10)^H10)</f>
        <v>40.94854320987654</v>
      </c>
      <c r="G10" s="3">
        <v>0.5</v>
      </c>
      <c r="H10" s="6">
        <v>4</v>
      </c>
      <c r="J10" s="42" t="s">
        <v>21</v>
      </c>
      <c r="K10" s="43"/>
      <c r="L10" s="43"/>
      <c r="M10" s="43"/>
      <c r="N10" s="44">
        <f>+F4</f>
        <v>74.08493827160493</v>
      </c>
      <c r="O10" s="41"/>
    </row>
    <row r="11" spans="1:15" ht="18">
      <c r="A11" s="3" t="s">
        <v>2</v>
      </c>
      <c r="B11" s="15">
        <v>10</v>
      </c>
      <c r="C11" s="3"/>
      <c r="D11" s="3">
        <v>10000</v>
      </c>
      <c r="E11" s="34">
        <f>+E5+E6</f>
        <v>13333.333333333332</v>
      </c>
      <c r="F11" s="5">
        <f>+B11*(1+G11*(E11/D11)^H11)</f>
        <v>25.80246913580247</v>
      </c>
      <c r="G11" s="3">
        <f>+G10</f>
        <v>0.5</v>
      </c>
      <c r="H11" s="6">
        <f>+H10</f>
        <v>4</v>
      </c>
      <c r="J11" s="45"/>
      <c r="K11" s="46"/>
      <c r="L11" s="46"/>
      <c r="M11" s="46"/>
      <c r="N11" s="47"/>
      <c r="O11" s="41"/>
    </row>
    <row r="12" spans="1:15" ht="18">
      <c r="A12" s="3" t="s">
        <v>3</v>
      </c>
      <c r="B12" s="15">
        <v>5</v>
      </c>
      <c r="C12" s="3"/>
      <c r="D12" s="3">
        <v>10000</v>
      </c>
      <c r="E12" s="34">
        <f>+E5</f>
        <v>10000</v>
      </c>
      <c r="F12" s="5">
        <f>+B12*(1+G12*(E12/D12)^H12)</f>
        <v>7.5</v>
      </c>
      <c r="G12" s="3">
        <f>+G11</f>
        <v>0.5</v>
      </c>
      <c r="H12" s="6">
        <f>+H11</f>
        <v>4</v>
      </c>
      <c r="J12" s="45" t="s">
        <v>22</v>
      </c>
      <c r="K12" s="46"/>
      <c r="L12" s="46"/>
      <c r="M12" s="46"/>
      <c r="N12" s="48">
        <f>+F5</f>
        <v>66.43886419753085</v>
      </c>
      <c r="O12" s="41"/>
    </row>
    <row r="13" spans="1:15" ht="18">
      <c r="A13" s="3" t="s">
        <v>4</v>
      </c>
      <c r="B13" s="15">
        <v>10</v>
      </c>
      <c r="C13" s="3"/>
      <c r="D13" s="3">
        <v>10000</v>
      </c>
      <c r="E13" s="34">
        <f>+E4+E5</f>
        <v>14666.666666666666</v>
      </c>
      <c r="F13" s="5">
        <f>+B13*(1+G13*(E13/D13)^H13)</f>
        <v>33.136395061728386</v>
      </c>
      <c r="G13" s="3">
        <f>+G11</f>
        <v>0.5</v>
      </c>
      <c r="H13" s="6">
        <f>+H12</f>
        <v>4</v>
      </c>
      <c r="J13" s="45"/>
      <c r="K13" s="46"/>
      <c r="L13" s="46"/>
      <c r="M13" s="46"/>
      <c r="N13" s="47"/>
      <c r="O13" s="41"/>
    </row>
    <row r="14" spans="1:15" ht="18.75" thickBot="1">
      <c r="A14" s="7" t="s">
        <v>5</v>
      </c>
      <c r="B14" s="16">
        <v>40</v>
      </c>
      <c r="C14" s="7"/>
      <c r="D14" s="7">
        <v>10000</v>
      </c>
      <c r="E14" s="35">
        <f>+E6</f>
        <v>3333.333333333333</v>
      </c>
      <c r="F14" s="9">
        <f>+B14*(1+G14*(E14/D14)^H14)</f>
        <v>40.24691358024691</v>
      </c>
      <c r="G14" s="7">
        <f>+G13</f>
        <v>0.5</v>
      </c>
      <c r="H14" s="10">
        <f>+H13</f>
        <v>4</v>
      </c>
      <c r="J14" s="49" t="s">
        <v>23</v>
      </c>
      <c r="K14" s="50"/>
      <c r="L14" s="50"/>
      <c r="M14" s="50"/>
      <c r="N14" s="51">
        <f>+F6</f>
        <v>66.04938271604938</v>
      </c>
      <c r="O14" s="41"/>
    </row>
  </sheetData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S3" sqref="S3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 - 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Anker Nielsen</dc:creator>
  <cp:keywords/>
  <dc:description/>
  <cp:lastModifiedBy>Lilli Glad</cp:lastModifiedBy>
  <cp:lastPrinted>2005-10-14T12:52:16Z</cp:lastPrinted>
  <dcterms:created xsi:type="dcterms:W3CDTF">2004-01-06T08:25:06Z</dcterms:created>
  <dcterms:modified xsi:type="dcterms:W3CDTF">2005-10-14T12:53:26Z</dcterms:modified>
  <cp:category/>
  <cp:version/>
  <cp:contentType/>
  <cp:contentStatus/>
</cp:coreProperties>
</file>